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Pol'!$A$1:$U$55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9" i="1" l="1"/>
  <c r="I48" i="1"/>
  <c r="I47" i="1"/>
  <c r="G39" i="1"/>
  <c r="F39" i="1"/>
  <c r="G45" i="12"/>
  <c r="AC45" i="12"/>
  <c r="AD45" i="12"/>
  <c r="BA26" i="12"/>
  <c r="BA24" i="12"/>
  <c r="BA15" i="12"/>
  <c r="BA14" i="12"/>
  <c r="BA12" i="12"/>
  <c r="BA11" i="12"/>
  <c r="F9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F10" i="12"/>
  <c r="G10" i="12"/>
  <c r="M10" i="12" s="1"/>
  <c r="I10" i="12"/>
  <c r="K10" i="12"/>
  <c r="O10" i="12"/>
  <c r="Q10" i="12"/>
  <c r="U10" i="12"/>
  <c r="F13" i="12"/>
  <c r="G13" i="12"/>
  <c r="M13" i="12" s="1"/>
  <c r="I13" i="12"/>
  <c r="K13" i="12"/>
  <c r="O13" i="12"/>
  <c r="Q13" i="12"/>
  <c r="U13" i="12"/>
  <c r="F16" i="12"/>
  <c r="G16" i="12"/>
  <c r="M16" i="12" s="1"/>
  <c r="I16" i="12"/>
  <c r="K16" i="12"/>
  <c r="O16" i="12"/>
  <c r="Q16" i="12"/>
  <c r="U16" i="12"/>
  <c r="F17" i="12"/>
  <c r="G17" i="12"/>
  <c r="M17" i="12" s="1"/>
  <c r="I17" i="12"/>
  <c r="K17" i="12"/>
  <c r="O17" i="12"/>
  <c r="Q17" i="12"/>
  <c r="U17" i="12"/>
  <c r="F19" i="12"/>
  <c r="G19" i="12"/>
  <c r="M19" i="12" s="1"/>
  <c r="I19" i="12"/>
  <c r="K19" i="12"/>
  <c r="O19" i="12"/>
  <c r="Q19" i="12"/>
  <c r="U19" i="12"/>
  <c r="F21" i="12"/>
  <c r="G21" i="12"/>
  <c r="M21" i="12" s="1"/>
  <c r="I21" i="12"/>
  <c r="K21" i="12"/>
  <c r="O21" i="12"/>
  <c r="Q21" i="12"/>
  <c r="U21" i="12"/>
  <c r="F23" i="12"/>
  <c r="G23" i="12"/>
  <c r="M23" i="12" s="1"/>
  <c r="I23" i="12"/>
  <c r="K23" i="12"/>
  <c r="O23" i="12"/>
  <c r="Q23" i="12"/>
  <c r="U23" i="12"/>
  <c r="F25" i="12"/>
  <c r="G25" i="12"/>
  <c r="M25" i="12" s="1"/>
  <c r="I25" i="12"/>
  <c r="K25" i="12"/>
  <c r="O25" i="12"/>
  <c r="Q25" i="12"/>
  <c r="U25" i="12"/>
  <c r="F28" i="12"/>
  <c r="G28" i="12"/>
  <c r="M28" i="12" s="1"/>
  <c r="M27" i="12" s="1"/>
  <c r="I28" i="12"/>
  <c r="I27" i="12" s="1"/>
  <c r="K28" i="12"/>
  <c r="K27" i="12" s="1"/>
  <c r="O28" i="12"/>
  <c r="O27" i="12" s="1"/>
  <c r="Q28" i="12"/>
  <c r="Q27" i="12" s="1"/>
  <c r="U28" i="12"/>
  <c r="U27" i="12" s="1"/>
  <c r="G29" i="12"/>
  <c r="F30" i="12"/>
  <c r="G30" i="12"/>
  <c r="M30" i="12" s="1"/>
  <c r="I30" i="12"/>
  <c r="I29" i="12" s="1"/>
  <c r="K30" i="12"/>
  <c r="K29" i="12" s="1"/>
  <c r="O30" i="12"/>
  <c r="O29" i="12" s="1"/>
  <c r="Q30" i="12"/>
  <c r="Q29" i="12" s="1"/>
  <c r="U30" i="12"/>
  <c r="U29" i="12" s="1"/>
  <c r="F31" i="12"/>
  <c r="G31" i="12"/>
  <c r="M31" i="12" s="1"/>
  <c r="I31" i="12"/>
  <c r="K31" i="12"/>
  <c r="O31" i="12"/>
  <c r="Q31" i="12"/>
  <c r="U31" i="12"/>
  <c r="F33" i="12"/>
  <c r="G33" i="12"/>
  <c r="M33" i="12" s="1"/>
  <c r="I33" i="12"/>
  <c r="K33" i="12"/>
  <c r="O33" i="12"/>
  <c r="Q33" i="12"/>
  <c r="U33" i="12"/>
  <c r="F34" i="12"/>
  <c r="G34" i="12"/>
  <c r="M34" i="12" s="1"/>
  <c r="I34" i="12"/>
  <c r="K34" i="12"/>
  <c r="O34" i="12"/>
  <c r="Q34" i="12"/>
  <c r="U34" i="12"/>
  <c r="F35" i="12"/>
  <c r="G35" i="12"/>
  <c r="M35" i="12" s="1"/>
  <c r="I35" i="12"/>
  <c r="K35" i="12"/>
  <c r="O35" i="12"/>
  <c r="Q35" i="12"/>
  <c r="U35" i="12"/>
  <c r="F36" i="12"/>
  <c r="G36" i="12"/>
  <c r="M36" i="12" s="1"/>
  <c r="I36" i="12"/>
  <c r="K36" i="12"/>
  <c r="O36" i="12"/>
  <c r="Q36" i="12"/>
  <c r="U36" i="12"/>
  <c r="F37" i="12"/>
  <c r="G37" i="12"/>
  <c r="M37" i="12" s="1"/>
  <c r="I37" i="12"/>
  <c r="K37" i="12"/>
  <c r="O37" i="12"/>
  <c r="Q37" i="12"/>
  <c r="U37" i="12"/>
  <c r="F38" i="12"/>
  <c r="G38" i="12"/>
  <c r="M38" i="12" s="1"/>
  <c r="I38" i="12"/>
  <c r="K38" i="12"/>
  <c r="O38" i="12"/>
  <c r="Q38" i="12"/>
  <c r="U38" i="12"/>
  <c r="F39" i="12"/>
  <c r="G39" i="12"/>
  <c r="M39" i="12" s="1"/>
  <c r="I39" i="12"/>
  <c r="K39" i="12"/>
  <c r="O39" i="12"/>
  <c r="Q39" i="12"/>
  <c r="U39" i="12"/>
  <c r="F41" i="12"/>
  <c r="G41" i="12"/>
  <c r="M41" i="12" s="1"/>
  <c r="I41" i="12"/>
  <c r="K41" i="12"/>
  <c r="O41" i="12"/>
  <c r="Q41" i="12"/>
  <c r="U41" i="12"/>
  <c r="F42" i="12"/>
  <c r="G42" i="12"/>
  <c r="M42" i="12" s="1"/>
  <c r="I42" i="12"/>
  <c r="K42" i="12"/>
  <c r="O42" i="12"/>
  <c r="Q42" i="12"/>
  <c r="U42" i="12"/>
  <c r="F43" i="12"/>
  <c r="G43" i="12"/>
  <c r="M43" i="12" s="1"/>
  <c r="I43" i="12"/>
  <c r="K43" i="12"/>
  <c r="O43" i="12"/>
  <c r="Q43" i="12"/>
  <c r="U43" i="12"/>
  <c r="I20" i="1"/>
  <c r="I19" i="1"/>
  <c r="I18" i="1"/>
  <c r="I17" i="1"/>
  <c r="I16" i="1"/>
  <c r="I50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J23" i="1"/>
  <c r="J24" i="1"/>
  <c r="J25" i="1"/>
  <c r="J27" i="1"/>
  <c r="E24" i="1"/>
  <c r="E26" i="1"/>
  <c r="G24" i="1" l="1"/>
  <c r="G29" i="1" s="1"/>
  <c r="G28" i="1"/>
  <c r="M29" i="12"/>
  <c r="G27" i="12"/>
  <c r="M9" i="12"/>
  <c r="M8" i="12" s="1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<sst xmlns="http://schemas.openxmlformats.org/spreadsheetml/2006/main" count="254" uniqueCount="161">
  <si>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</si>
  <si>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</si>
  <si>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</si>
  <si>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</si>
  <si>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</si>
  <si>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</si>
  <si>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</si>
  <si>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</si>
  <si>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</si>
  <si>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</si>
  <si>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</si>
  <si>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</si>
  <si>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</si>
  <si>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</si>
  <si>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</si>
  <si>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</si>
  <si>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</si>
  <si>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</si>
  <si>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</si>
  <si>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</si>
  <si>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</si>
  <si>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</si>
  <si>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</si>
  <si>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</si>
  <si>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</si>
  <si>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</si>
  <si>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</si>
  <si>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</si>
  <si>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</si>
  <si>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</si>
  <si>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</si>
  <si>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</si>
  <si>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</si>
  <si>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</si>
  <si>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</si>
  <si>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</si>
  <si>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</si>
  <si>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</si>
  <si>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</si>
  <si>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</si>
  <si>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</si>
  <si>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</si>
  <si>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</si>
  <si>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Volfířov, Řečice</t>
  </si>
  <si>
    <t>Rozpočet:</t>
  </si>
  <si>
    <t>Misto</t>
  </si>
  <si>
    <t>M. Dvořák</t>
  </si>
  <si>
    <t>ZTV sídliště RD Řečice,     SO 401 Veřejné osvětlení - dílčí rozpočet</t>
  </si>
  <si>
    <t>Obec Volfířov</t>
  </si>
  <si>
    <t>42</t>
  </si>
  <si>
    <t>Volfířov</t>
  </si>
  <si>
    <t>38001</t>
  </si>
  <si>
    <t>00247715</t>
  </si>
  <si>
    <t>CZ00247715</t>
  </si>
  <si>
    <t>Rozpočet</t>
  </si>
  <si>
    <t>Celkem za stavbu</t>
  </si>
  <si>
    <t>CZK</t>
  </si>
  <si>
    <t>Rekapitulace dílů</t>
  </si>
  <si>
    <t>Typ dílu</t>
  </si>
  <si>
    <t>M21</t>
  </si>
  <si>
    <t>Elektromontáže</t>
  </si>
  <si>
    <t>M22</t>
  </si>
  <si>
    <t>Montáž sdělovací a zabezp.tech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</si>
  <si>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</si>
  <si>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</si>
  <si>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</si>
  <si>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</si>
  <si>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</si>
  <si>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</si>
  <si>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</si>
  <si>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</si>
  <si>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</si>
  <si>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</si>
  <si>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</si>
  <si>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</si>
  <si>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</si>
  <si>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</si>
  <si>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</si>
  <si>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</si>
  <si>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</si>
  <si>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</si>
  <si>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</si>
  <si>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</si>
  <si>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</si>
  <si>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</si>
  <si>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</si>
  <si>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</si>
  <si>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</si>
  <si>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</si>
  <si>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</si>
  <si>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</si>
  <si>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</si>
  <si>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</si>
  <si>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</si>
  <si>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210202110R00</t>
  </si>
  <si>
    <t>Svítidlo veřejného osvětlení ramenové, montáž</t>
  </si>
  <si>
    <t>kus</t>
  </si>
  <si>
    <t>POL1_0</t>
  </si>
  <si>
    <t>34801...</t>
  </si>
  <si>
    <t>Svítidlo VO venkovní 50 W, 6400 lm, hliníkové tělo, dodávka</t>
  </si>
  <si>
    <t>POL3_0</t>
  </si>
  <si>
    <t>třída  S6 s průměrnou udržovanou osvětleností E &gt; 2 luxy a minimální osvětleností Emin &gt; 0,6 luxy. silniční svítidla splňující podmínky pro osvětlení ploch požadovaného stupně oslnění a vhodné směrové charakteristiky.</t>
  </si>
  <si>
    <t>POP</t>
  </si>
  <si>
    <t>Silniční svítidlo 50W, 6400lm,1x LED modul. Světelný tok zdroje 6,4 klm.</t>
  </si>
  <si>
    <t>210204002RT1</t>
  </si>
  <si>
    <t>Stožár osvětlovací sadový - ocelový, včetně dodávky stožáru + elektrovýzbroj</t>
  </si>
  <si>
    <t>Včetně dodávky ocelového stožáru třístupňového pozinkovaného pro výšku 6,0 m, o celkové délce 6,8 m (0,8 m vetknutí do základu), ochranné pouzdro</t>
  </si>
  <si>
    <t>210204203R00</t>
  </si>
  <si>
    <t>Elektrovýzbroj stožáru pro 3 okruhy</t>
  </si>
  <si>
    <t>210220021RT1</t>
  </si>
  <si>
    <t>Vedení uzemňovací v zemi FeZn do 120 mm2 vč.svorek, včetně pásku FeZn 30 x 4 mm</t>
  </si>
  <si>
    <t>m</t>
  </si>
  <si>
    <t>230+8*1</t>
  </si>
  <si>
    <t>VV</t>
  </si>
  <si>
    <t>3457114723R</t>
  </si>
  <si>
    <t>Trubka kabelová chránička pr. 90 mm ohebná, dvouplášťová HDPE červená</t>
  </si>
  <si>
    <t>230+6*1*2+8*1</t>
  </si>
  <si>
    <t>2109010..</t>
  </si>
  <si>
    <t>Kabel silový AYKY 1kV 4 x 16 mm2 do chráničky, včetně dodávky kabelu AYKY 4bx16</t>
  </si>
  <si>
    <t>230+8*2+6*2</t>
  </si>
  <si>
    <t>2101915..</t>
  </si>
  <si>
    <t>Montáž pilíře elektroměrového, vč. zemních prací a založení</t>
  </si>
  <si>
    <t>Nutno koordinovat s EG.D pro sdružení připojného pilíře RZ</t>
  </si>
  <si>
    <t>357116..</t>
  </si>
  <si>
    <t>Rozvaděč elektroměrový NKP7P-C/40A pilíř, schválený pro EG.D</t>
  </si>
  <si>
    <t>1× svorkovnice PEN, 1× 1f. jistič 2 A char. B pro HDO, řadové svorky, přístroje na elektroměrové desce s plombovatelným krytem jističů, výzbroj pro HDO, montáž pilíř, jmenovitý proud 40 A, distribuční síť ČEZ, EG.D, mechanická odolnost IK 10, krytí IP 44</t>
  </si>
  <si>
    <t>220060603R00</t>
  </si>
  <si>
    <t>Zatažení závlečného kabelu, ručně</t>
  </si>
  <si>
    <t>460300101RT1</t>
  </si>
  <si>
    <t>Vrtání jámy pro stožár do D 55 cm, jámy do hl. 2 m, průměru do 55 cm</t>
  </si>
  <si>
    <t>460080001RT1</t>
  </si>
  <si>
    <t>Betonový základ do zeminy bez bednění, uložení betonu do výkopu</t>
  </si>
  <si>
    <t>m3</t>
  </si>
  <si>
    <t>0,5*0,5*1*8</t>
  </si>
  <si>
    <t>460100001RT1</t>
  </si>
  <si>
    <t>Pouzdrový základ 250x800 mm mimo osu trasy, kompletní zhot.pouzdrového základu, osazení trubky</t>
  </si>
  <si>
    <t>28611263.AR</t>
  </si>
  <si>
    <t>Trubka kanalizační KGEM SN 8 PVC 200x5,9x1000</t>
  </si>
  <si>
    <t>460110001R01</t>
  </si>
  <si>
    <t>Sonda pro vyhledání kabelů - výkop, 65 x 120  hor. 4</t>
  </si>
  <si>
    <t>460110101R01</t>
  </si>
  <si>
    <t>Sonda pro vyhledání kabelů - zához, 65 x 120 hor. 4</t>
  </si>
  <si>
    <t>460200132RT1</t>
  </si>
  <si>
    <t>Výkop kabelové rýhy 35/50 cm  hor.2, strojní výkop rýhy</t>
  </si>
  <si>
    <t>460200132RT2</t>
  </si>
  <si>
    <t>Výkop kabelové rýhy 35/50 cm  hor.2, ruční výkop rýhy</t>
  </si>
  <si>
    <t>460300002R00</t>
  </si>
  <si>
    <t>Záhrn rýh strojem ve volném terénu</t>
  </si>
  <si>
    <t>233*0,35*0,35</t>
  </si>
  <si>
    <t>460300006RT1</t>
  </si>
  <si>
    <t>Hutnění zeminy po vrstvách 20 cm, hutnění po strojním záhrnu rýh</t>
  </si>
  <si>
    <t>460420018RT1</t>
  </si>
  <si>
    <t>Zřízení kabelového lože v rýze š.do 35 cm z písku, tloušťka vrstvy 15 cm</t>
  </si>
  <si>
    <t>460490012RT1</t>
  </si>
  <si>
    <t>Fólie výstražná z PVC, šířka 33 cm, fólie PVC šířka 33 cm</t>
  </si>
  <si>
    <t>Montáž upevňovací konstrukce, případná oprava poškozeného nátěru, úplná montáž svítidla, tj. vyznačení umístění svítidla, jeho rozložení, zapojení vodičů, složení svítidla v celek, vybavení zdroji záření a vyzkoušení.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</si>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</sst>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174" fontId="18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47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48</v>
      </c>
      <c r="E5" s="25"/>
      <c r="F5" s="25"/>
      <c r="G5" s="25"/>
      <c r="H5" s="27" t="s">
        <v>33</v>
      </c>
      <c r="I5" s="121" t="s">
        <v>52</v>
      </c>
      <c r="J5" s="11"/>
    </row>
    <row r="6" spans="1:15" ht="15.75" customHeight="1" x14ac:dyDescent="0.2">
      <c r="A6" s="4"/>
      <c r="B6" s="39"/>
      <c r="C6" s="25"/>
      <c r="D6" s="121" t="s">
        <v>49</v>
      </c>
      <c r="E6" s="25"/>
      <c r="F6" s="25"/>
      <c r="G6" s="25"/>
      <c r="H6" s="27" t="s">
        <v>34</v>
      </c>
      <c r="I6" s="121" t="s">
        <v>53</v>
      </c>
      <c r="J6" s="11"/>
    </row>
    <row r="7" spans="1:15" ht="15.75" customHeight="1" x14ac:dyDescent="0.2">
      <c r="A7" s="4"/>
      <c r="B7" s="40"/>
      <c r="C7" s="122" t="s">
        <v>51</v>
      </c>
      <c r="D7" s="104" t="s">
        <v>50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 t="s">
        <v>46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SUMIF(F47:F49,A16,I47:I49)+SUMIF(F47:F49,"PSU",I47:I49)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SUMIF(F47:F49,A17,I47:I49)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SUMIF(F47:F49,A18,I47:I49)</f>
        <v>0</v>
      </c>
      <c r="J18" s="82"/>
    </row>
    <row r="19" spans="1:10" ht="23.25" customHeight="1" x14ac:dyDescent="0.2">
      <c r="A19" s="192" t="s">
        <v>65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SUMIF(F47:F49,A19,I47:I49)</f>
        <v>0</v>
      </c>
      <c r="J19" s="82"/>
    </row>
    <row r="20" spans="1:10" ht="23.25" customHeight="1" x14ac:dyDescent="0.2">
      <c r="A20" s="192" t="s">
        <v>66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SUMIF(F47:F49,A20,I47:I49)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54</v>
      </c>
      <c r="C39" s="137" t="s">
        <v>47</v>
      </c>
      <c r="D39" s="138"/>
      <c r="E39" s="138"/>
      <c r="F39" s="146">
        <f>'Rozpočet Pol'!AC45</f>
        <v>0</v>
      </c>
      <c r="G39" s="147">
        <f>'Rozpočet Pol'!AD45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">
      <c r="A40" s="130"/>
      <c r="B40" s="140" t="s">
        <v>55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57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58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59</v>
      </c>
      <c r="C47" s="174" t="s">
        <v>60</v>
      </c>
      <c r="D47" s="175"/>
      <c r="E47" s="175"/>
      <c r="F47" s="179" t="s">
        <v>25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61</v>
      </c>
      <c r="C48" s="164" t="s">
        <v>62</v>
      </c>
      <c r="D48" s="166"/>
      <c r="E48" s="166"/>
      <c r="F48" s="182" t="s">
        <v>25</v>
      </c>
      <c r="G48" s="183"/>
      <c r="H48" s="183"/>
      <c r="I48" s="184">
        <f>'Rozpočet Pol'!G27</f>
        <v>0</v>
      </c>
      <c r="J48" s="184"/>
    </row>
    <row r="49" spans="1:10" ht="25.5" customHeight="1" x14ac:dyDescent="0.2">
      <c r="A49" s="162"/>
      <c r="B49" s="176" t="s">
        <v>63</v>
      </c>
      <c r="C49" s="177" t="s">
        <v>64</v>
      </c>
      <c r="D49" s="178"/>
      <c r="E49" s="178"/>
      <c r="F49" s="185" t="s">
        <v>25</v>
      </c>
      <c r="G49" s="186"/>
      <c r="H49" s="186"/>
      <c r="I49" s="187">
        <f>'Rozpočet Pol'!G29</f>
        <v>0</v>
      </c>
      <c r="J49" s="187"/>
    </row>
    <row r="50" spans="1:10" ht="25.5" customHeight="1" x14ac:dyDescent="0.2">
      <c r="A50" s="163"/>
      <c r="B50" s="169" t="s">
        <v>1</v>
      </c>
      <c r="C50" s="169"/>
      <c r="D50" s="170"/>
      <c r="E50" s="170"/>
      <c r="F50" s="188"/>
      <c r="G50" s="189"/>
      <c r="H50" s="189"/>
      <c r="I50" s="190">
        <f>SUM(I47:I49)</f>
        <v>0</v>
      </c>
      <c r="J50" s="190"/>
    </row>
    <row r="51" spans="1:10" x14ac:dyDescent="0.2">
      <c r="F51" s="191"/>
      <c r="G51" s="129"/>
      <c r="H51" s="191"/>
      <c r="I51" s="129"/>
      <c r="J51" s="129"/>
    </row>
    <row r="52" spans="1:10" x14ac:dyDescent="0.2">
      <c r="F52" s="191"/>
      <c r="G52" s="129"/>
      <c r="H52" s="191"/>
      <c r="I52" s="129"/>
      <c r="J52" s="129"/>
    </row>
    <row r="53" spans="1:10" x14ac:dyDescent="0.2">
      <c r="F53" s="191"/>
      <c r="G53" s="129"/>
      <c r="H53" s="191"/>
      <c r="I53" s="129"/>
      <c r="J53" s="129"/>
    </row>
  </sheetData>
  <sheetProtection password="CB51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48:J48"/>
    <mergeCell ref="C48:E48"/>
    <mergeCell ref="I49:J49"/>
    <mergeCell ref="C49:E49"/>
    <mergeCell ref="I50:J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5"/>
  <sheetViews>
    <sheetView workbookViewId="0">
      <selection activeCell="F9" sqref="F9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68</v>
      </c>
    </row>
    <row r="2" spans="1:60" ht="24.95" customHeight="1" x14ac:dyDescent="0.2">
      <c r="A2" s="201" t="s">
        <v>67</v>
      </c>
      <c r="B2" s="195"/>
      <c r="C2" s="196" t="s">
        <v>47</v>
      </c>
      <c r="D2" s="197"/>
      <c r="E2" s="197"/>
      <c r="F2" s="197"/>
      <c r="G2" s="203"/>
      <c r="AE2" t="s">
        <v>69</v>
      </c>
    </row>
    <row r="3" spans="1:60" ht="24.95" customHeight="1" x14ac:dyDescent="0.2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70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71</v>
      </c>
    </row>
    <row r="5" spans="1:60" hidden="1" x14ac:dyDescent="0.2">
      <c r="A5" s="205" t="s">
        <v>72</v>
      </c>
      <c r="B5" s="206"/>
      <c r="C5" s="207"/>
      <c r="D5" s="208"/>
      <c r="E5" s="208"/>
      <c r="F5" s="208"/>
      <c r="G5" s="209"/>
      <c r="AE5" t="s">
        <v>73</v>
      </c>
    </row>
    <row r="7" spans="1:60" ht="38.25" x14ac:dyDescent="0.2">
      <c r="A7" s="215" t="s">
        <v>74</v>
      </c>
      <c r="B7" s="216" t="s">
        <v>75</v>
      </c>
      <c r="C7" s="216" t="s">
        <v>76</v>
      </c>
      <c r="D7" s="215" t="s">
        <v>77</v>
      </c>
      <c r="E7" s="215" t="s">
        <v>78</v>
      </c>
      <c r="F7" s="210" t="s">
        <v>79</v>
      </c>
      <c r="G7" s="236" t="s">
        <v>28</v>
      </c>
      <c r="H7" s="237" t="s">
        <v>29</v>
      </c>
      <c r="I7" s="237" t="s">
        <v>80</v>
      </c>
      <c r="J7" s="237" t="s">
        <v>30</v>
      </c>
      <c r="K7" s="237" t="s">
        <v>81</v>
      </c>
      <c r="L7" s="237" t="s">
        <v>82</v>
      </c>
      <c r="M7" s="237" t="s">
        <v>83</v>
      </c>
      <c r="N7" s="237" t="s">
        <v>84</v>
      </c>
      <c r="O7" s="237" t="s">
        <v>85</v>
      </c>
      <c r="P7" s="237" t="s">
        <v>86</v>
      </c>
      <c r="Q7" s="237" t="s">
        <v>87</v>
      </c>
      <c r="R7" s="237" t="s">
        <v>88</v>
      </c>
      <c r="S7" s="237" t="s">
        <v>89</v>
      </c>
      <c r="T7" s="237" t="s">
        <v>90</v>
      </c>
      <c r="U7" s="218" t="s">
        <v>91</v>
      </c>
    </row>
    <row r="8" spans="1:60" x14ac:dyDescent="0.2">
      <c r="A8" s="238" t="s">
        <v>92</v>
      </c>
      <c r="B8" s="239" t="s">
        <v>59</v>
      </c>
      <c r="C8" s="240" t="s">
        <v>60</v>
      </c>
      <c r="D8" s="217"/>
      <c r="E8" s="241"/>
      <c r="F8" s="242"/>
      <c r="G8" s="242">
        <f>SUMIF(AE9:AE26,"&lt;&gt;NOR",G9:G26)</f>
        <v>0</v>
      </c>
      <c r="H8" s="242"/>
      <c r="I8" s="242">
        <f>SUM(I9:I26)</f>
        <v>0</v>
      </c>
      <c r="J8" s="242"/>
      <c r="K8" s="242">
        <f>SUM(K9:K26)</f>
        <v>0</v>
      </c>
      <c r="L8" s="242"/>
      <c r="M8" s="242">
        <f>SUM(M9:M26)</f>
        <v>0</v>
      </c>
      <c r="N8" s="217"/>
      <c r="O8" s="217">
        <f>SUM(O9:O26)</f>
        <v>0.94930000000000003</v>
      </c>
      <c r="P8" s="217"/>
      <c r="Q8" s="217">
        <f>SUM(Q9:Q26)</f>
        <v>0</v>
      </c>
      <c r="R8" s="217"/>
      <c r="S8" s="217"/>
      <c r="T8" s="238"/>
      <c r="U8" s="217">
        <f>SUM(U9:U26)</f>
        <v>100.32</v>
      </c>
      <c r="AE8" t="s">
        <v>93</v>
      </c>
    </row>
    <row r="9" spans="1:60" outlineLevel="1" x14ac:dyDescent="0.2">
      <c r="A9" s="212">
        <v>1</v>
      </c>
      <c r="B9" s="219" t="s">
        <v>94</v>
      </c>
      <c r="C9" s="264" t="s">
        <v>95</v>
      </c>
      <c r="D9" s="221" t="s">
        <v>96</v>
      </c>
      <c r="E9" s="227">
        <v>8</v>
      </c>
      <c r="F9" s="231">
        <f>H9+J9</f>
        <v>0</v>
      </c>
      <c r="G9" s="232">
        <f>ROUND(E9*F9,2)</f>
        <v>0</v>
      </c>
      <c r="H9" s="232"/>
      <c r="I9" s="232">
        <f>ROUND(E9*H9,2)</f>
        <v>0</v>
      </c>
      <c r="J9" s="232"/>
      <c r="K9" s="232">
        <f>ROUND(E9*J9,2)</f>
        <v>0</v>
      </c>
      <c r="L9" s="232">
        <v>21</v>
      </c>
      <c r="M9" s="232">
        <f>G9*(1+L9/100)</f>
        <v>0</v>
      </c>
      <c r="N9" s="221">
        <v>0</v>
      </c>
      <c r="O9" s="221">
        <f>ROUND(E9*N9,5)</f>
        <v>0</v>
      </c>
      <c r="P9" s="221">
        <v>0</v>
      </c>
      <c r="Q9" s="221">
        <f>ROUND(E9*P9,5)</f>
        <v>0</v>
      </c>
      <c r="R9" s="221"/>
      <c r="S9" s="221"/>
      <c r="T9" s="222">
        <v>1.2</v>
      </c>
      <c r="U9" s="221">
        <f>ROUND(E9*T9,2)</f>
        <v>9.6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97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22.5" outlineLevel="1" x14ac:dyDescent="0.2">
      <c r="A10" s="212">
        <v>2</v>
      </c>
      <c r="B10" s="219" t="s">
        <v>98</v>
      </c>
      <c r="C10" s="264" t="s">
        <v>99</v>
      </c>
      <c r="D10" s="221" t="s">
        <v>96</v>
      </c>
      <c r="E10" s="227">
        <v>8</v>
      </c>
      <c r="F10" s="231">
        <f>H10+J10</f>
        <v>0</v>
      </c>
      <c r="G10" s="232">
        <f>ROUND(E10*F10,2)</f>
        <v>0</v>
      </c>
      <c r="H10" s="232"/>
      <c r="I10" s="232">
        <f>ROUND(E10*H10,2)</f>
        <v>0</v>
      </c>
      <c r="J10" s="232"/>
      <c r="K10" s="232">
        <f>ROUND(E10*J10,2)</f>
        <v>0</v>
      </c>
      <c r="L10" s="232">
        <v>21</v>
      </c>
      <c r="M10" s="232">
        <f>G10*(1+L10/100)</f>
        <v>0</v>
      </c>
      <c r="N10" s="221">
        <v>7.7999999999999996E-3</v>
      </c>
      <c r="O10" s="221">
        <f>ROUND(E10*N10,5)</f>
        <v>6.2399999999999997E-2</v>
      </c>
      <c r="P10" s="221">
        <v>0</v>
      </c>
      <c r="Q10" s="221">
        <f>ROUND(E10*P10,5)</f>
        <v>0</v>
      </c>
      <c r="R10" s="221"/>
      <c r="S10" s="221"/>
      <c r="T10" s="222">
        <v>0</v>
      </c>
      <c r="U10" s="221">
        <f>ROUND(E10*T10,2)</f>
        <v>0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100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ht="33.75" outlineLevel="1" x14ac:dyDescent="0.2">
      <c r="A11" s="212"/>
      <c r="B11" s="219"/>
      <c r="C11" s="265" t="s">
        <v>101</v>
      </c>
      <c r="D11" s="223"/>
      <c r="E11" s="228"/>
      <c r="F11" s="233"/>
      <c r="G11" s="234"/>
      <c r="H11" s="232"/>
      <c r="I11" s="232"/>
      <c r="J11" s="232"/>
      <c r="K11" s="232"/>
      <c r="L11" s="232"/>
      <c r="M11" s="232"/>
      <c r="N11" s="221"/>
      <c r="O11" s="221"/>
      <c r="P11" s="221"/>
      <c r="Q11" s="221"/>
      <c r="R11" s="221"/>
      <c r="S11" s="221"/>
      <c r="T11" s="222"/>
      <c r="U11" s="221"/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102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4" t="str">
        <f>C11</f>
        <v>třída  S6 s průměrnou udržovanou osvětleností E &gt; 2 luxy a minimální osvětleností Emin &gt; 0,6 luxy. silniční svítidla splňující podmínky pro osvětlení ploch požadovaného stupně oslnění a vhodné směrové charakteristiky.</v>
      </c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2"/>
      <c r="B12" s="219"/>
      <c r="C12" s="265" t="s">
        <v>103</v>
      </c>
      <c r="D12" s="223"/>
      <c r="E12" s="228"/>
      <c r="F12" s="233"/>
      <c r="G12" s="234"/>
      <c r="H12" s="232"/>
      <c r="I12" s="232"/>
      <c r="J12" s="232"/>
      <c r="K12" s="232"/>
      <c r="L12" s="232"/>
      <c r="M12" s="232"/>
      <c r="N12" s="221"/>
      <c r="O12" s="221"/>
      <c r="P12" s="221"/>
      <c r="Q12" s="221"/>
      <c r="R12" s="221"/>
      <c r="S12" s="221"/>
      <c r="T12" s="222"/>
      <c r="U12" s="221"/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102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4" t="str">
        <f>C12</f>
        <v>Silniční svítidlo 50W, 6400lm,1x LED modul. Světelný tok zdroje 6,4 klm.</v>
      </c>
      <c r="BB12" s="211"/>
      <c r="BC12" s="211"/>
      <c r="BD12" s="211"/>
      <c r="BE12" s="211"/>
      <c r="BF12" s="211"/>
      <c r="BG12" s="211"/>
      <c r="BH12" s="211"/>
    </row>
    <row r="13" spans="1:60" ht="22.5" outlineLevel="1" x14ac:dyDescent="0.2">
      <c r="A13" s="212">
        <v>3</v>
      </c>
      <c r="B13" s="219" t="s">
        <v>104</v>
      </c>
      <c r="C13" s="264" t="s">
        <v>105</v>
      </c>
      <c r="D13" s="221" t="s">
        <v>96</v>
      </c>
      <c r="E13" s="227">
        <v>8</v>
      </c>
      <c r="F13" s="231">
        <f>H13+J13</f>
        <v>0</v>
      </c>
      <c r="G13" s="232">
        <f>ROUND(E13*F13,2)</f>
        <v>0</v>
      </c>
      <c r="H13" s="232"/>
      <c r="I13" s="232">
        <f>ROUND(E13*H13,2)</f>
        <v>0</v>
      </c>
      <c r="J13" s="232"/>
      <c r="K13" s="232">
        <f>ROUND(E13*J13,2)</f>
        <v>0</v>
      </c>
      <c r="L13" s="232">
        <v>21</v>
      </c>
      <c r="M13" s="232">
        <f>G13*(1+L13/100)</f>
        <v>0</v>
      </c>
      <c r="N13" s="221">
        <v>2.545E-2</v>
      </c>
      <c r="O13" s="221">
        <f>ROUND(E13*N13,5)</f>
        <v>0.2036</v>
      </c>
      <c r="P13" s="221">
        <v>0</v>
      </c>
      <c r="Q13" s="221">
        <f>ROUND(E13*P13,5)</f>
        <v>0</v>
      </c>
      <c r="R13" s="221"/>
      <c r="S13" s="221"/>
      <c r="T13" s="222">
        <v>1.68333</v>
      </c>
      <c r="U13" s="221">
        <f>ROUND(E13*T13,2)</f>
        <v>13.47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97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ht="33.75" outlineLevel="1" x14ac:dyDescent="0.2">
      <c r="A14" s="212"/>
      <c r="B14" s="219"/>
      <c r="C14" s="265" t="s">
        <v>155</v>
      </c>
      <c r="D14" s="223"/>
      <c r="E14" s="228"/>
      <c r="F14" s="233"/>
      <c r="G14" s="234"/>
      <c r="H14" s="232"/>
      <c r="I14" s="232"/>
      <c r="J14" s="232"/>
      <c r="K14" s="232"/>
      <c r="L14" s="232"/>
      <c r="M14" s="232"/>
      <c r="N14" s="221"/>
      <c r="O14" s="221"/>
      <c r="P14" s="221"/>
      <c r="Q14" s="221"/>
      <c r="R14" s="221"/>
      <c r="S14" s="221"/>
      <c r="T14" s="222"/>
      <c r="U14" s="221"/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102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4" t="str">
        <f>C14</f>
        <v>Montáž upevňovací konstrukce, případná oprava poškozeného nátěru, úplná montáž svítidla, tj. vyznačení umístění svítidla, jeho rozložení, zapojení vodičů, složení svítidla v celek, vybavení zdroji záření a vyzkoušení.</v>
      </c>
      <c r="BB14" s="211"/>
      <c r="BC14" s="211"/>
      <c r="BD14" s="211"/>
      <c r="BE14" s="211"/>
      <c r="BF14" s="211"/>
      <c r="BG14" s="211"/>
      <c r="BH14" s="211"/>
    </row>
    <row r="15" spans="1:60" ht="22.5" outlineLevel="1" x14ac:dyDescent="0.2">
      <c r="A15" s="212"/>
      <c r="B15" s="219"/>
      <c r="C15" s="265" t="s">
        <v>106</v>
      </c>
      <c r="D15" s="223"/>
      <c r="E15" s="228"/>
      <c r="F15" s="233"/>
      <c r="G15" s="234"/>
      <c r="H15" s="232"/>
      <c r="I15" s="232"/>
      <c r="J15" s="232"/>
      <c r="K15" s="232"/>
      <c r="L15" s="232"/>
      <c r="M15" s="232"/>
      <c r="N15" s="221"/>
      <c r="O15" s="221"/>
      <c r="P15" s="221"/>
      <c r="Q15" s="221"/>
      <c r="R15" s="221"/>
      <c r="S15" s="221"/>
      <c r="T15" s="222"/>
      <c r="U15" s="221"/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102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4" t="str">
        <f>C15</f>
        <v>Včetně dodávky ocelového stožáru třístupňového pozinkovaného pro výšku 6,0 m, o celkové délce 6,8 m (0,8 m vetknutí do základu), ochranné pouzdro</v>
      </c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2">
        <v>4</v>
      </c>
      <c r="B16" s="219" t="s">
        <v>107</v>
      </c>
      <c r="C16" s="264" t="s">
        <v>108</v>
      </c>
      <c r="D16" s="221" t="s">
        <v>96</v>
      </c>
      <c r="E16" s="227">
        <v>8</v>
      </c>
      <c r="F16" s="231">
        <f>H16+J16</f>
        <v>0</v>
      </c>
      <c r="G16" s="232">
        <f>ROUND(E16*F16,2)</f>
        <v>0</v>
      </c>
      <c r="H16" s="232"/>
      <c r="I16" s="232">
        <f>ROUND(E16*H16,2)</f>
        <v>0</v>
      </c>
      <c r="J16" s="232"/>
      <c r="K16" s="232">
        <f>ROUND(E16*J16,2)</f>
        <v>0</v>
      </c>
      <c r="L16" s="232">
        <v>21</v>
      </c>
      <c r="M16" s="232">
        <f>G16*(1+L16/100)</f>
        <v>0</v>
      </c>
      <c r="N16" s="221">
        <v>0</v>
      </c>
      <c r="O16" s="221">
        <f>ROUND(E16*N16,5)</f>
        <v>0</v>
      </c>
      <c r="P16" s="221">
        <v>0</v>
      </c>
      <c r="Q16" s="221">
        <f>ROUND(E16*P16,5)</f>
        <v>0</v>
      </c>
      <c r="R16" s="221"/>
      <c r="S16" s="221"/>
      <c r="T16" s="222">
        <v>1.5</v>
      </c>
      <c r="U16" s="221">
        <f>ROUND(E16*T16,2)</f>
        <v>12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97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ht="22.5" outlineLevel="1" x14ac:dyDescent="0.2">
      <c r="A17" s="212">
        <v>5</v>
      </c>
      <c r="B17" s="219" t="s">
        <v>109</v>
      </c>
      <c r="C17" s="264" t="s">
        <v>110</v>
      </c>
      <c r="D17" s="221" t="s">
        <v>111</v>
      </c>
      <c r="E17" s="227">
        <v>238</v>
      </c>
      <c r="F17" s="231">
        <f>H17+J17</f>
        <v>0</v>
      </c>
      <c r="G17" s="232">
        <f>ROUND(E17*F17,2)</f>
        <v>0</v>
      </c>
      <c r="H17" s="232"/>
      <c r="I17" s="232">
        <f>ROUND(E17*H17,2)</f>
        <v>0</v>
      </c>
      <c r="J17" s="232"/>
      <c r="K17" s="232">
        <f>ROUND(E17*J17,2)</f>
        <v>0</v>
      </c>
      <c r="L17" s="232">
        <v>21</v>
      </c>
      <c r="M17" s="232">
        <f>G17*(1+L17/100)</f>
        <v>0</v>
      </c>
      <c r="N17" s="221">
        <v>9.8999999999999999E-4</v>
      </c>
      <c r="O17" s="221">
        <f>ROUND(E17*N17,5)</f>
        <v>0.23562</v>
      </c>
      <c r="P17" s="221">
        <v>0</v>
      </c>
      <c r="Q17" s="221">
        <f>ROUND(E17*P17,5)</f>
        <v>0</v>
      </c>
      <c r="R17" s="221"/>
      <c r="S17" s="221"/>
      <c r="T17" s="222">
        <v>0.13</v>
      </c>
      <c r="U17" s="221">
        <f>ROUND(E17*T17,2)</f>
        <v>30.94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97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2"/>
      <c r="B18" s="219"/>
      <c r="C18" s="266" t="s">
        <v>112</v>
      </c>
      <c r="D18" s="224"/>
      <c r="E18" s="229">
        <v>238</v>
      </c>
      <c r="F18" s="232"/>
      <c r="G18" s="232"/>
      <c r="H18" s="232"/>
      <c r="I18" s="232"/>
      <c r="J18" s="232"/>
      <c r="K18" s="232"/>
      <c r="L18" s="232"/>
      <c r="M18" s="232"/>
      <c r="N18" s="221"/>
      <c r="O18" s="221"/>
      <c r="P18" s="221"/>
      <c r="Q18" s="221"/>
      <c r="R18" s="221"/>
      <c r="S18" s="221"/>
      <c r="T18" s="222"/>
      <c r="U18" s="221"/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113</v>
      </c>
      <c r="AF18" s="211">
        <v>0</v>
      </c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22.5" outlineLevel="1" x14ac:dyDescent="0.2">
      <c r="A19" s="212">
        <v>6</v>
      </c>
      <c r="B19" s="219" t="s">
        <v>114</v>
      </c>
      <c r="C19" s="264" t="s">
        <v>115</v>
      </c>
      <c r="D19" s="221" t="s">
        <v>111</v>
      </c>
      <c r="E19" s="227">
        <v>250</v>
      </c>
      <c r="F19" s="231">
        <f>H19+J19</f>
        <v>0</v>
      </c>
      <c r="G19" s="232">
        <f>ROUND(E19*F19,2)</f>
        <v>0</v>
      </c>
      <c r="H19" s="232"/>
      <c r="I19" s="232">
        <f>ROUND(E19*H19,2)</f>
        <v>0</v>
      </c>
      <c r="J19" s="232"/>
      <c r="K19" s="232">
        <f>ROUND(E19*J19,2)</f>
        <v>0</v>
      </c>
      <c r="L19" s="232">
        <v>21</v>
      </c>
      <c r="M19" s="232">
        <f>G19*(1+L19/100)</f>
        <v>0</v>
      </c>
      <c r="N19" s="221">
        <v>5.5999999999999995E-4</v>
      </c>
      <c r="O19" s="221">
        <f>ROUND(E19*N19,5)</f>
        <v>0.14000000000000001</v>
      </c>
      <c r="P19" s="221">
        <v>0</v>
      </c>
      <c r="Q19" s="221">
        <f>ROUND(E19*P19,5)</f>
        <v>0</v>
      </c>
      <c r="R19" s="221"/>
      <c r="S19" s="221"/>
      <c r="T19" s="222">
        <v>0</v>
      </c>
      <c r="U19" s="221">
        <f>ROUND(E19*T19,2)</f>
        <v>0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100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2"/>
      <c r="B20" s="219"/>
      <c r="C20" s="266" t="s">
        <v>116</v>
      </c>
      <c r="D20" s="224"/>
      <c r="E20" s="229">
        <v>250</v>
      </c>
      <c r="F20" s="232"/>
      <c r="G20" s="232"/>
      <c r="H20" s="232"/>
      <c r="I20" s="232"/>
      <c r="J20" s="232"/>
      <c r="K20" s="232"/>
      <c r="L20" s="232"/>
      <c r="M20" s="232"/>
      <c r="N20" s="221"/>
      <c r="O20" s="221"/>
      <c r="P20" s="221"/>
      <c r="Q20" s="221"/>
      <c r="R20" s="221"/>
      <c r="S20" s="221"/>
      <c r="T20" s="222"/>
      <c r="U20" s="221"/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113</v>
      </c>
      <c r="AF20" s="211">
        <v>0</v>
      </c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ht="22.5" outlineLevel="1" x14ac:dyDescent="0.2">
      <c r="A21" s="212">
        <v>7</v>
      </c>
      <c r="B21" s="219" t="s">
        <v>117</v>
      </c>
      <c r="C21" s="264" t="s">
        <v>118</v>
      </c>
      <c r="D21" s="221" t="s">
        <v>111</v>
      </c>
      <c r="E21" s="227">
        <v>258</v>
      </c>
      <c r="F21" s="231">
        <f>H21+J21</f>
        <v>0</v>
      </c>
      <c r="G21" s="232">
        <f>ROUND(E21*F21,2)</f>
        <v>0</v>
      </c>
      <c r="H21" s="232"/>
      <c r="I21" s="232">
        <f>ROUND(E21*H21,2)</f>
        <v>0</v>
      </c>
      <c r="J21" s="232"/>
      <c r="K21" s="232">
        <f>ROUND(E21*J21,2)</f>
        <v>0</v>
      </c>
      <c r="L21" s="232">
        <v>21</v>
      </c>
      <c r="M21" s="232">
        <f>G21*(1+L21/100)</f>
        <v>0</v>
      </c>
      <c r="N21" s="221">
        <v>9.6000000000000002E-4</v>
      </c>
      <c r="O21" s="221">
        <f>ROUND(E21*N21,5)</f>
        <v>0.24768000000000001</v>
      </c>
      <c r="P21" s="221">
        <v>0</v>
      </c>
      <c r="Q21" s="221">
        <f>ROUND(E21*P21,5)</f>
        <v>0</v>
      </c>
      <c r="R21" s="221"/>
      <c r="S21" s="221"/>
      <c r="T21" s="222">
        <v>5.6829999999999999E-2</v>
      </c>
      <c r="U21" s="221">
        <f>ROUND(E21*T21,2)</f>
        <v>14.66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97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12"/>
      <c r="B22" s="219"/>
      <c r="C22" s="266" t="s">
        <v>119</v>
      </c>
      <c r="D22" s="224"/>
      <c r="E22" s="229">
        <v>258</v>
      </c>
      <c r="F22" s="232"/>
      <c r="G22" s="232"/>
      <c r="H22" s="232"/>
      <c r="I22" s="232"/>
      <c r="J22" s="232"/>
      <c r="K22" s="232"/>
      <c r="L22" s="232"/>
      <c r="M22" s="232"/>
      <c r="N22" s="221"/>
      <c r="O22" s="221"/>
      <c r="P22" s="221"/>
      <c r="Q22" s="221"/>
      <c r="R22" s="221"/>
      <c r="S22" s="221"/>
      <c r="T22" s="222"/>
      <c r="U22" s="221"/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113</v>
      </c>
      <c r="AF22" s="211">
        <v>0</v>
      </c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ht="22.5" outlineLevel="1" x14ac:dyDescent="0.2">
      <c r="A23" s="212">
        <v>8</v>
      </c>
      <c r="B23" s="219" t="s">
        <v>120</v>
      </c>
      <c r="C23" s="264" t="s">
        <v>121</v>
      </c>
      <c r="D23" s="221" t="s">
        <v>96</v>
      </c>
      <c r="E23" s="227">
        <v>5</v>
      </c>
      <c r="F23" s="231">
        <f>H23+J23</f>
        <v>0</v>
      </c>
      <c r="G23" s="232">
        <f>ROUND(E23*F23,2)</f>
        <v>0</v>
      </c>
      <c r="H23" s="232"/>
      <c r="I23" s="232">
        <f>ROUND(E23*H23,2)</f>
        <v>0</v>
      </c>
      <c r="J23" s="232"/>
      <c r="K23" s="232">
        <f>ROUND(E23*J23,2)</f>
        <v>0</v>
      </c>
      <c r="L23" s="232">
        <v>21</v>
      </c>
      <c r="M23" s="232">
        <f>G23*(1+L23/100)</f>
        <v>0</v>
      </c>
      <c r="N23" s="221">
        <v>0</v>
      </c>
      <c r="O23" s="221">
        <f>ROUND(E23*N23,5)</f>
        <v>0</v>
      </c>
      <c r="P23" s="221">
        <v>0</v>
      </c>
      <c r="Q23" s="221">
        <f>ROUND(E23*P23,5)</f>
        <v>0</v>
      </c>
      <c r="R23" s="221"/>
      <c r="S23" s="221"/>
      <c r="T23" s="222">
        <v>3.93</v>
      </c>
      <c r="U23" s="221">
        <f>ROUND(E23*T23,2)</f>
        <v>19.649999999999999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97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2"/>
      <c r="B24" s="219"/>
      <c r="C24" s="265" t="s">
        <v>122</v>
      </c>
      <c r="D24" s="223"/>
      <c r="E24" s="228"/>
      <c r="F24" s="233"/>
      <c r="G24" s="234"/>
      <c r="H24" s="232"/>
      <c r="I24" s="232"/>
      <c r="J24" s="232"/>
      <c r="K24" s="232"/>
      <c r="L24" s="232"/>
      <c r="M24" s="232"/>
      <c r="N24" s="221"/>
      <c r="O24" s="221"/>
      <c r="P24" s="221"/>
      <c r="Q24" s="221"/>
      <c r="R24" s="221"/>
      <c r="S24" s="221"/>
      <c r="T24" s="222"/>
      <c r="U24" s="221"/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102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4" t="str">
        <f>C24</f>
        <v>Nutno koordinovat s EG.D pro sdružení připojného pilíře RZ</v>
      </c>
      <c r="BB24" s="211"/>
      <c r="BC24" s="211"/>
      <c r="BD24" s="211"/>
      <c r="BE24" s="211"/>
      <c r="BF24" s="211"/>
      <c r="BG24" s="211"/>
      <c r="BH24" s="211"/>
    </row>
    <row r="25" spans="1:60" ht="22.5" outlineLevel="1" x14ac:dyDescent="0.2">
      <c r="A25" s="212">
        <v>9</v>
      </c>
      <c r="B25" s="219" t="s">
        <v>123</v>
      </c>
      <c r="C25" s="264" t="s">
        <v>124</v>
      </c>
      <c r="D25" s="221" t="s">
        <v>96</v>
      </c>
      <c r="E25" s="227">
        <v>5</v>
      </c>
      <c r="F25" s="231">
        <f>H25+J25</f>
        <v>0</v>
      </c>
      <c r="G25" s="232">
        <f>ROUND(E25*F25,2)</f>
        <v>0</v>
      </c>
      <c r="H25" s="232"/>
      <c r="I25" s="232">
        <f>ROUND(E25*H25,2)</f>
        <v>0</v>
      </c>
      <c r="J25" s="232"/>
      <c r="K25" s="232">
        <f>ROUND(E25*J25,2)</f>
        <v>0</v>
      </c>
      <c r="L25" s="232">
        <v>21</v>
      </c>
      <c r="M25" s="232">
        <f>G25*(1+L25/100)</f>
        <v>0</v>
      </c>
      <c r="N25" s="221">
        <v>1.2E-2</v>
      </c>
      <c r="O25" s="221">
        <f>ROUND(E25*N25,5)</f>
        <v>0.06</v>
      </c>
      <c r="P25" s="221">
        <v>0</v>
      </c>
      <c r="Q25" s="221">
        <f>ROUND(E25*P25,5)</f>
        <v>0</v>
      </c>
      <c r="R25" s="221"/>
      <c r="S25" s="221"/>
      <c r="T25" s="222">
        <v>0</v>
      </c>
      <c r="U25" s="221">
        <f>ROUND(E25*T25,2)</f>
        <v>0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100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ht="33.75" outlineLevel="1" x14ac:dyDescent="0.2">
      <c r="A26" s="212"/>
      <c r="B26" s="219"/>
      <c r="C26" s="265" t="s">
        <v>125</v>
      </c>
      <c r="D26" s="223"/>
      <c r="E26" s="228"/>
      <c r="F26" s="233"/>
      <c r="G26" s="234"/>
      <c r="H26" s="232"/>
      <c r="I26" s="232"/>
      <c r="J26" s="232"/>
      <c r="K26" s="232"/>
      <c r="L26" s="232"/>
      <c r="M26" s="232"/>
      <c r="N26" s="221"/>
      <c r="O26" s="221"/>
      <c r="P26" s="221"/>
      <c r="Q26" s="221"/>
      <c r="R26" s="221"/>
      <c r="S26" s="221"/>
      <c r="T26" s="222"/>
      <c r="U26" s="221"/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102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4" t="str">
        <f>C26</f>
        <v>1× svorkovnice PEN, 1× 1f. jistič 2 A char. B pro HDO, řadové svorky, přístroje na elektroměrové desce s plombovatelným krytem jističů, výzbroj pro HDO, montáž pilíř, jmenovitý proud 40 A, distribuční síť ČEZ, EG.D, mechanická odolnost IK 10, krytí IP 44</v>
      </c>
      <c r="BB26" s="211"/>
      <c r="BC26" s="211"/>
      <c r="BD26" s="211"/>
      <c r="BE26" s="211"/>
      <c r="BF26" s="211"/>
      <c r="BG26" s="211"/>
      <c r="BH26" s="211"/>
    </row>
    <row r="27" spans="1:60" x14ac:dyDescent="0.2">
      <c r="A27" s="213" t="s">
        <v>92</v>
      </c>
      <c r="B27" s="220" t="s">
        <v>61</v>
      </c>
      <c r="C27" s="267" t="s">
        <v>62</v>
      </c>
      <c r="D27" s="225"/>
      <c r="E27" s="230"/>
      <c r="F27" s="235"/>
      <c r="G27" s="235">
        <f>SUMIF(AE28:AE28,"&lt;&gt;NOR",G28:G28)</f>
        <v>0</v>
      </c>
      <c r="H27" s="235"/>
      <c r="I27" s="235">
        <f>SUM(I28:I28)</f>
        <v>0</v>
      </c>
      <c r="J27" s="235"/>
      <c r="K27" s="235">
        <f>SUM(K28:K28)</f>
        <v>0</v>
      </c>
      <c r="L27" s="235"/>
      <c r="M27" s="235">
        <f>SUM(M28:M28)</f>
        <v>0</v>
      </c>
      <c r="N27" s="225"/>
      <c r="O27" s="225">
        <f>SUM(O28:O28)</f>
        <v>0</v>
      </c>
      <c r="P27" s="225"/>
      <c r="Q27" s="225">
        <f>SUM(Q28:Q28)</f>
        <v>0</v>
      </c>
      <c r="R27" s="225"/>
      <c r="S27" s="225"/>
      <c r="T27" s="226"/>
      <c r="U27" s="225">
        <f>SUM(U28:U28)</f>
        <v>19.5</v>
      </c>
      <c r="AE27" t="s">
        <v>93</v>
      </c>
    </row>
    <row r="28" spans="1:60" outlineLevel="1" x14ac:dyDescent="0.2">
      <c r="A28" s="212">
        <v>10</v>
      </c>
      <c r="B28" s="219" t="s">
        <v>126</v>
      </c>
      <c r="C28" s="264" t="s">
        <v>127</v>
      </c>
      <c r="D28" s="221" t="s">
        <v>111</v>
      </c>
      <c r="E28" s="227">
        <v>250</v>
      </c>
      <c r="F28" s="231">
        <f>H28+J28</f>
        <v>0</v>
      </c>
      <c r="G28" s="232">
        <f>ROUND(E28*F28,2)</f>
        <v>0</v>
      </c>
      <c r="H28" s="232"/>
      <c r="I28" s="232">
        <f>ROUND(E28*H28,2)</f>
        <v>0</v>
      </c>
      <c r="J28" s="232"/>
      <c r="K28" s="232">
        <f>ROUND(E28*J28,2)</f>
        <v>0</v>
      </c>
      <c r="L28" s="232">
        <v>21</v>
      </c>
      <c r="M28" s="232">
        <f>G28*(1+L28/100)</f>
        <v>0</v>
      </c>
      <c r="N28" s="221">
        <v>0</v>
      </c>
      <c r="O28" s="221">
        <f>ROUND(E28*N28,5)</f>
        <v>0</v>
      </c>
      <c r="P28" s="221">
        <v>0</v>
      </c>
      <c r="Q28" s="221">
        <f>ROUND(E28*P28,5)</f>
        <v>0</v>
      </c>
      <c r="R28" s="221"/>
      <c r="S28" s="221"/>
      <c r="T28" s="222">
        <v>7.8E-2</v>
      </c>
      <c r="U28" s="221">
        <f>ROUND(E28*T28,2)</f>
        <v>19.5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97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x14ac:dyDescent="0.2">
      <c r="A29" s="213" t="s">
        <v>92</v>
      </c>
      <c r="B29" s="220" t="s">
        <v>63</v>
      </c>
      <c r="C29" s="267" t="s">
        <v>64</v>
      </c>
      <c r="D29" s="225"/>
      <c r="E29" s="230"/>
      <c r="F29" s="235"/>
      <c r="G29" s="235">
        <f>SUMIF(AE30:AE43,"&lt;&gt;NOR",G30:G43)</f>
        <v>0</v>
      </c>
      <c r="H29" s="235"/>
      <c r="I29" s="235">
        <f>SUM(I30:I43)</f>
        <v>0</v>
      </c>
      <c r="J29" s="235"/>
      <c r="K29" s="235">
        <f>SUM(K30:K43)</f>
        <v>0</v>
      </c>
      <c r="L29" s="235"/>
      <c r="M29" s="235">
        <f>SUM(M30:M43)</f>
        <v>0</v>
      </c>
      <c r="N29" s="225"/>
      <c r="O29" s="225">
        <f>SUM(O30:O43)</f>
        <v>31.88711</v>
      </c>
      <c r="P29" s="225"/>
      <c r="Q29" s="225">
        <f>SUM(Q30:Q43)</f>
        <v>0</v>
      </c>
      <c r="R29" s="225"/>
      <c r="S29" s="225"/>
      <c r="T29" s="226"/>
      <c r="U29" s="225">
        <f>SUM(U30:U43)</f>
        <v>81.23</v>
      </c>
      <c r="AE29" t="s">
        <v>93</v>
      </c>
    </row>
    <row r="30" spans="1:60" ht="22.5" outlineLevel="1" x14ac:dyDescent="0.2">
      <c r="A30" s="212">
        <v>11</v>
      </c>
      <c r="B30" s="219" t="s">
        <v>128</v>
      </c>
      <c r="C30" s="264" t="s">
        <v>129</v>
      </c>
      <c r="D30" s="221" t="s">
        <v>96</v>
      </c>
      <c r="E30" s="227">
        <v>8</v>
      </c>
      <c r="F30" s="231">
        <f>H30+J30</f>
        <v>0</v>
      </c>
      <c r="G30" s="232">
        <f>ROUND(E30*F30,2)</f>
        <v>0</v>
      </c>
      <c r="H30" s="232"/>
      <c r="I30" s="232">
        <f>ROUND(E30*H30,2)</f>
        <v>0</v>
      </c>
      <c r="J30" s="232"/>
      <c r="K30" s="232">
        <f>ROUND(E30*J30,2)</f>
        <v>0</v>
      </c>
      <c r="L30" s="232">
        <v>21</v>
      </c>
      <c r="M30" s="232">
        <f>G30*(1+L30/100)</f>
        <v>0</v>
      </c>
      <c r="N30" s="221">
        <v>0</v>
      </c>
      <c r="O30" s="221">
        <f>ROUND(E30*N30,5)</f>
        <v>0</v>
      </c>
      <c r="P30" s="221">
        <v>0</v>
      </c>
      <c r="Q30" s="221">
        <f>ROUND(E30*P30,5)</f>
        <v>0</v>
      </c>
      <c r="R30" s="221"/>
      <c r="S30" s="221"/>
      <c r="T30" s="222">
        <v>0.629</v>
      </c>
      <c r="U30" s="221">
        <f>ROUND(E30*T30,2)</f>
        <v>5.03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97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ht="22.5" outlineLevel="1" x14ac:dyDescent="0.2">
      <c r="A31" s="212">
        <v>12</v>
      </c>
      <c r="B31" s="219" t="s">
        <v>130</v>
      </c>
      <c r="C31" s="264" t="s">
        <v>131</v>
      </c>
      <c r="D31" s="221" t="s">
        <v>132</v>
      </c>
      <c r="E31" s="227">
        <v>2</v>
      </c>
      <c r="F31" s="231">
        <f>H31+J31</f>
        <v>0</v>
      </c>
      <c r="G31" s="232">
        <f>ROUND(E31*F31,2)</f>
        <v>0</v>
      </c>
      <c r="H31" s="232"/>
      <c r="I31" s="232">
        <f>ROUND(E31*H31,2)</f>
        <v>0</v>
      </c>
      <c r="J31" s="232"/>
      <c r="K31" s="232">
        <f>ROUND(E31*J31,2)</f>
        <v>0</v>
      </c>
      <c r="L31" s="232">
        <v>21</v>
      </c>
      <c r="M31" s="232">
        <f>G31*(1+L31/100)</f>
        <v>0</v>
      </c>
      <c r="N31" s="221">
        <v>2.5249999999999999</v>
      </c>
      <c r="O31" s="221">
        <f>ROUND(E31*N31,5)</f>
        <v>5.05</v>
      </c>
      <c r="P31" s="221">
        <v>0</v>
      </c>
      <c r="Q31" s="221">
        <f>ROUND(E31*P31,5)</f>
        <v>0</v>
      </c>
      <c r="R31" s="221"/>
      <c r="S31" s="221"/>
      <c r="T31" s="222">
        <v>3.9</v>
      </c>
      <c r="U31" s="221">
        <f>ROUND(E31*T31,2)</f>
        <v>7.8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97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2"/>
      <c r="B32" s="219"/>
      <c r="C32" s="266" t="s">
        <v>133</v>
      </c>
      <c r="D32" s="224"/>
      <c r="E32" s="229">
        <v>2</v>
      </c>
      <c r="F32" s="232"/>
      <c r="G32" s="232"/>
      <c r="H32" s="232"/>
      <c r="I32" s="232"/>
      <c r="J32" s="232"/>
      <c r="K32" s="232"/>
      <c r="L32" s="232"/>
      <c r="M32" s="232"/>
      <c r="N32" s="221"/>
      <c r="O32" s="221"/>
      <c r="P32" s="221"/>
      <c r="Q32" s="221"/>
      <c r="R32" s="221"/>
      <c r="S32" s="221"/>
      <c r="T32" s="222"/>
      <c r="U32" s="221"/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113</v>
      </c>
      <c r="AF32" s="211">
        <v>0</v>
      </c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ht="22.5" outlineLevel="1" x14ac:dyDescent="0.2">
      <c r="A33" s="212">
        <v>13</v>
      </c>
      <c r="B33" s="219" t="s">
        <v>134</v>
      </c>
      <c r="C33" s="264" t="s">
        <v>135</v>
      </c>
      <c r="D33" s="221" t="s">
        <v>96</v>
      </c>
      <c r="E33" s="227">
        <v>8</v>
      </c>
      <c r="F33" s="231">
        <f>H33+J33</f>
        <v>0</v>
      </c>
      <c r="G33" s="232">
        <f>ROUND(E33*F33,2)</f>
        <v>0</v>
      </c>
      <c r="H33" s="232"/>
      <c r="I33" s="232">
        <f>ROUND(E33*H33,2)</f>
        <v>0</v>
      </c>
      <c r="J33" s="232"/>
      <c r="K33" s="232">
        <f>ROUND(E33*J33,2)</f>
        <v>0</v>
      </c>
      <c r="L33" s="232">
        <v>21</v>
      </c>
      <c r="M33" s="232">
        <f>G33*(1+L33/100)</f>
        <v>0</v>
      </c>
      <c r="N33" s="221">
        <v>0.13682</v>
      </c>
      <c r="O33" s="221">
        <f>ROUND(E33*N33,5)</f>
        <v>1.09456</v>
      </c>
      <c r="P33" s="221">
        <v>0</v>
      </c>
      <c r="Q33" s="221">
        <f>ROUND(E33*P33,5)</f>
        <v>0</v>
      </c>
      <c r="R33" s="221"/>
      <c r="S33" s="221"/>
      <c r="T33" s="222">
        <v>2.827</v>
      </c>
      <c r="U33" s="221">
        <f>ROUND(E33*T33,2)</f>
        <v>22.62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97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12">
        <v>14</v>
      </c>
      <c r="B34" s="219" t="s">
        <v>136</v>
      </c>
      <c r="C34" s="264" t="s">
        <v>137</v>
      </c>
      <c r="D34" s="221" t="s">
        <v>96</v>
      </c>
      <c r="E34" s="227">
        <v>8</v>
      </c>
      <c r="F34" s="231">
        <f>H34+J34</f>
        <v>0</v>
      </c>
      <c r="G34" s="232">
        <f>ROUND(E34*F34,2)</f>
        <v>0</v>
      </c>
      <c r="H34" s="232"/>
      <c r="I34" s="232">
        <f>ROUND(E34*H34,2)</f>
        <v>0</v>
      </c>
      <c r="J34" s="232"/>
      <c r="K34" s="232">
        <f>ROUND(E34*J34,2)</f>
        <v>0</v>
      </c>
      <c r="L34" s="232">
        <v>21</v>
      </c>
      <c r="M34" s="232">
        <f>G34*(1+L34/100)</f>
        <v>0</v>
      </c>
      <c r="N34" s="221">
        <v>5.0400000000000002E-3</v>
      </c>
      <c r="O34" s="221">
        <f>ROUND(E34*N34,5)</f>
        <v>4.0320000000000002E-2</v>
      </c>
      <c r="P34" s="221">
        <v>0</v>
      </c>
      <c r="Q34" s="221">
        <f>ROUND(E34*P34,5)</f>
        <v>0</v>
      </c>
      <c r="R34" s="221"/>
      <c r="S34" s="221"/>
      <c r="T34" s="222">
        <v>0</v>
      </c>
      <c r="U34" s="221">
        <f>ROUND(E34*T34,2)</f>
        <v>0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100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12">
        <v>15</v>
      </c>
      <c r="B35" s="219" t="s">
        <v>138</v>
      </c>
      <c r="C35" s="264" t="s">
        <v>139</v>
      </c>
      <c r="D35" s="221" t="s">
        <v>96</v>
      </c>
      <c r="E35" s="227">
        <v>1</v>
      </c>
      <c r="F35" s="231">
        <f>H35+J35</f>
        <v>0</v>
      </c>
      <c r="G35" s="232">
        <f>ROUND(E35*F35,2)</f>
        <v>0</v>
      </c>
      <c r="H35" s="232"/>
      <c r="I35" s="232">
        <f>ROUND(E35*H35,2)</f>
        <v>0</v>
      </c>
      <c r="J35" s="232"/>
      <c r="K35" s="232">
        <f>ROUND(E35*J35,2)</f>
        <v>0</v>
      </c>
      <c r="L35" s="232">
        <v>21</v>
      </c>
      <c r="M35" s="232">
        <f>G35*(1+L35/100)</f>
        <v>0</v>
      </c>
      <c r="N35" s="221">
        <v>0</v>
      </c>
      <c r="O35" s="221">
        <f>ROUND(E35*N35,5)</f>
        <v>0</v>
      </c>
      <c r="P35" s="221">
        <v>0</v>
      </c>
      <c r="Q35" s="221">
        <f>ROUND(E35*P35,5)</f>
        <v>0</v>
      </c>
      <c r="R35" s="221"/>
      <c r="S35" s="221"/>
      <c r="T35" s="222">
        <v>1.86</v>
      </c>
      <c r="U35" s="221">
        <f>ROUND(E35*T35,2)</f>
        <v>1.86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97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12">
        <v>16</v>
      </c>
      <c r="B36" s="219" t="s">
        <v>140</v>
      </c>
      <c r="C36" s="264" t="s">
        <v>141</v>
      </c>
      <c r="D36" s="221" t="s">
        <v>96</v>
      </c>
      <c r="E36" s="227">
        <v>1</v>
      </c>
      <c r="F36" s="231">
        <f>H36+J36</f>
        <v>0</v>
      </c>
      <c r="G36" s="232">
        <f>ROUND(E36*F36,2)</f>
        <v>0</v>
      </c>
      <c r="H36" s="232"/>
      <c r="I36" s="232">
        <f>ROUND(E36*H36,2)</f>
        <v>0</v>
      </c>
      <c r="J36" s="232"/>
      <c r="K36" s="232">
        <f>ROUND(E36*J36,2)</f>
        <v>0</v>
      </c>
      <c r="L36" s="232">
        <v>21</v>
      </c>
      <c r="M36" s="232">
        <f>G36*(1+L36/100)</f>
        <v>0</v>
      </c>
      <c r="N36" s="221">
        <v>0</v>
      </c>
      <c r="O36" s="221">
        <f>ROUND(E36*N36,5)</f>
        <v>0</v>
      </c>
      <c r="P36" s="221">
        <v>0</v>
      </c>
      <c r="Q36" s="221">
        <f>ROUND(E36*P36,5)</f>
        <v>0</v>
      </c>
      <c r="R36" s="221"/>
      <c r="S36" s="221"/>
      <c r="T36" s="222">
        <v>0.39200000000000002</v>
      </c>
      <c r="U36" s="221">
        <f>ROUND(E36*T36,2)</f>
        <v>0.39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97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ht="22.5" outlineLevel="1" x14ac:dyDescent="0.2">
      <c r="A37" s="212">
        <v>17</v>
      </c>
      <c r="B37" s="219" t="s">
        <v>142</v>
      </c>
      <c r="C37" s="264" t="s">
        <v>143</v>
      </c>
      <c r="D37" s="221" t="s">
        <v>111</v>
      </c>
      <c r="E37" s="227">
        <v>230</v>
      </c>
      <c r="F37" s="231">
        <f>H37+J37</f>
        <v>0</v>
      </c>
      <c r="G37" s="232">
        <f>ROUND(E37*F37,2)</f>
        <v>0</v>
      </c>
      <c r="H37" s="232"/>
      <c r="I37" s="232">
        <f>ROUND(E37*H37,2)</f>
        <v>0</v>
      </c>
      <c r="J37" s="232"/>
      <c r="K37" s="232">
        <f>ROUND(E37*J37,2)</f>
        <v>0</v>
      </c>
      <c r="L37" s="232">
        <v>21</v>
      </c>
      <c r="M37" s="232">
        <f>G37*(1+L37/100)</f>
        <v>0</v>
      </c>
      <c r="N37" s="221">
        <v>0</v>
      </c>
      <c r="O37" s="221">
        <f>ROUND(E37*N37,5)</f>
        <v>0</v>
      </c>
      <c r="P37" s="221">
        <v>0</v>
      </c>
      <c r="Q37" s="221">
        <f>ROUND(E37*P37,5)</f>
        <v>0</v>
      </c>
      <c r="R37" s="221"/>
      <c r="S37" s="221"/>
      <c r="T37" s="222">
        <v>4.725E-2</v>
      </c>
      <c r="U37" s="221">
        <f>ROUND(E37*T37,2)</f>
        <v>10.87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97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2.5" outlineLevel="1" x14ac:dyDescent="0.2">
      <c r="A38" s="212">
        <v>18</v>
      </c>
      <c r="B38" s="219" t="s">
        <v>144</v>
      </c>
      <c r="C38" s="264" t="s">
        <v>145</v>
      </c>
      <c r="D38" s="221" t="s">
        <v>111</v>
      </c>
      <c r="E38" s="227">
        <v>3</v>
      </c>
      <c r="F38" s="231">
        <f>H38+J38</f>
        <v>0</v>
      </c>
      <c r="G38" s="232">
        <f>ROUND(E38*F38,2)</f>
        <v>0</v>
      </c>
      <c r="H38" s="232"/>
      <c r="I38" s="232">
        <f>ROUND(E38*H38,2)</f>
        <v>0</v>
      </c>
      <c r="J38" s="232"/>
      <c r="K38" s="232">
        <f>ROUND(E38*J38,2)</f>
        <v>0</v>
      </c>
      <c r="L38" s="232">
        <v>21</v>
      </c>
      <c r="M38" s="232">
        <f>G38*(1+L38/100)</f>
        <v>0</v>
      </c>
      <c r="N38" s="221">
        <v>0</v>
      </c>
      <c r="O38" s="221">
        <f>ROUND(E38*N38,5)</f>
        <v>0</v>
      </c>
      <c r="P38" s="221">
        <v>0</v>
      </c>
      <c r="Q38" s="221">
        <f>ROUND(E38*P38,5)</f>
        <v>0</v>
      </c>
      <c r="R38" s="221"/>
      <c r="S38" s="221"/>
      <c r="T38" s="222">
        <v>0.40862999999999999</v>
      </c>
      <c r="U38" s="221">
        <f>ROUND(E38*T38,2)</f>
        <v>1.23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97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12">
        <v>19</v>
      </c>
      <c r="B39" s="219" t="s">
        <v>146</v>
      </c>
      <c r="C39" s="264" t="s">
        <v>147</v>
      </c>
      <c r="D39" s="221" t="s">
        <v>132</v>
      </c>
      <c r="E39" s="227">
        <v>28.5425</v>
      </c>
      <c r="F39" s="231">
        <f>H39+J39</f>
        <v>0</v>
      </c>
      <c r="G39" s="232">
        <f>ROUND(E39*F39,2)</f>
        <v>0</v>
      </c>
      <c r="H39" s="232"/>
      <c r="I39" s="232">
        <f>ROUND(E39*H39,2)</f>
        <v>0</v>
      </c>
      <c r="J39" s="232"/>
      <c r="K39" s="232">
        <f>ROUND(E39*J39,2)</f>
        <v>0</v>
      </c>
      <c r="L39" s="232">
        <v>21</v>
      </c>
      <c r="M39" s="232">
        <f>G39*(1+L39/100)</f>
        <v>0</v>
      </c>
      <c r="N39" s="221">
        <v>0</v>
      </c>
      <c r="O39" s="221">
        <f>ROUND(E39*N39,5)</f>
        <v>0</v>
      </c>
      <c r="P39" s="221">
        <v>0</v>
      </c>
      <c r="Q39" s="221">
        <f>ROUND(E39*P39,5)</f>
        <v>0</v>
      </c>
      <c r="R39" s="221"/>
      <c r="S39" s="221"/>
      <c r="T39" s="222">
        <v>0.27300000000000002</v>
      </c>
      <c r="U39" s="221">
        <f>ROUND(E39*T39,2)</f>
        <v>7.79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97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2"/>
      <c r="B40" s="219"/>
      <c r="C40" s="266" t="s">
        <v>148</v>
      </c>
      <c r="D40" s="224"/>
      <c r="E40" s="229">
        <v>28.5425</v>
      </c>
      <c r="F40" s="232"/>
      <c r="G40" s="232"/>
      <c r="H40" s="232"/>
      <c r="I40" s="232"/>
      <c r="J40" s="232"/>
      <c r="K40" s="232"/>
      <c r="L40" s="232"/>
      <c r="M40" s="232"/>
      <c r="N40" s="221"/>
      <c r="O40" s="221"/>
      <c r="P40" s="221"/>
      <c r="Q40" s="221"/>
      <c r="R40" s="221"/>
      <c r="S40" s="221"/>
      <c r="T40" s="222"/>
      <c r="U40" s="221"/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113</v>
      </c>
      <c r="AF40" s="211">
        <v>0</v>
      </c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ht="22.5" outlineLevel="1" x14ac:dyDescent="0.2">
      <c r="A41" s="212">
        <v>20</v>
      </c>
      <c r="B41" s="219" t="s">
        <v>149</v>
      </c>
      <c r="C41" s="264" t="s">
        <v>150</v>
      </c>
      <c r="D41" s="221" t="s">
        <v>132</v>
      </c>
      <c r="E41" s="227">
        <v>28.5425</v>
      </c>
      <c r="F41" s="231">
        <f>H41+J41</f>
        <v>0</v>
      </c>
      <c r="G41" s="232">
        <f>ROUND(E41*F41,2)</f>
        <v>0</v>
      </c>
      <c r="H41" s="232"/>
      <c r="I41" s="232">
        <f>ROUND(E41*H41,2)</f>
        <v>0</v>
      </c>
      <c r="J41" s="232"/>
      <c r="K41" s="232">
        <f>ROUND(E41*J41,2)</f>
        <v>0</v>
      </c>
      <c r="L41" s="232">
        <v>21</v>
      </c>
      <c r="M41" s="232">
        <f>G41*(1+L41/100)</f>
        <v>0</v>
      </c>
      <c r="N41" s="221">
        <v>0</v>
      </c>
      <c r="O41" s="221">
        <f>ROUND(E41*N41,5)</f>
        <v>0</v>
      </c>
      <c r="P41" s="221">
        <v>0</v>
      </c>
      <c r="Q41" s="221">
        <f>ROUND(E41*P41,5)</f>
        <v>0</v>
      </c>
      <c r="R41" s="221"/>
      <c r="S41" s="221"/>
      <c r="T41" s="222">
        <v>0.185</v>
      </c>
      <c r="U41" s="221">
        <f>ROUND(E41*T41,2)</f>
        <v>5.28</v>
      </c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97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ht="22.5" outlineLevel="1" x14ac:dyDescent="0.2">
      <c r="A42" s="212">
        <v>21</v>
      </c>
      <c r="B42" s="219" t="s">
        <v>151</v>
      </c>
      <c r="C42" s="264" t="s">
        <v>152</v>
      </c>
      <c r="D42" s="221" t="s">
        <v>111</v>
      </c>
      <c r="E42" s="227">
        <v>233</v>
      </c>
      <c r="F42" s="231">
        <f>H42+J42</f>
        <v>0</v>
      </c>
      <c r="G42" s="232">
        <f>ROUND(E42*F42,2)</f>
        <v>0</v>
      </c>
      <c r="H42" s="232"/>
      <c r="I42" s="232">
        <f>ROUND(E42*H42,2)</f>
        <v>0</v>
      </c>
      <c r="J42" s="232"/>
      <c r="K42" s="232">
        <f>ROUND(E42*J42,2)</f>
        <v>0</v>
      </c>
      <c r="L42" s="232">
        <v>21</v>
      </c>
      <c r="M42" s="232">
        <f>G42*(1+L42/100)</f>
        <v>0</v>
      </c>
      <c r="N42" s="221">
        <v>0.11025</v>
      </c>
      <c r="O42" s="221">
        <f>ROUND(E42*N42,5)</f>
        <v>25.68825</v>
      </c>
      <c r="P42" s="221">
        <v>0</v>
      </c>
      <c r="Q42" s="221">
        <f>ROUND(E42*P42,5)</f>
        <v>0</v>
      </c>
      <c r="R42" s="221"/>
      <c r="S42" s="221"/>
      <c r="T42" s="222">
        <v>5.28E-2</v>
      </c>
      <c r="U42" s="221">
        <f>ROUND(E42*T42,2)</f>
        <v>12.3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97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ht="22.5" outlineLevel="1" x14ac:dyDescent="0.2">
      <c r="A43" s="243">
        <v>22</v>
      </c>
      <c r="B43" s="244" t="s">
        <v>153</v>
      </c>
      <c r="C43" s="268" t="s">
        <v>154</v>
      </c>
      <c r="D43" s="245" t="s">
        <v>111</v>
      </c>
      <c r="E43" s="246">
        <v>233</v>
      </c>
      <c r="F43" s="247">
        <f>H43+J43</f>
        <v>0</v>
      </c>
      <c r="G43" s="248">
        <f>ROUND(E43*F43,2)</f>
        <v>0</v>
      </c>
      <c r="H43" s="248"/>
      <c r="I43" s="248">
        <f>ROUND(E43*H43,2)</f>
        <v>0</v>
      </c>
      <c r="J43" s="248"/>
      <c r="K43" s="248">
        <f>ROUND(E43*J43,2)</f>
        <v>0</v>
      </c>
      <c r="L43" s="248">
        <v>21</v>
      </c>
      <c r="M43" s="248">
        <f>G43*(1+L43/100)</f>
        <v>0</v>
      </c>
      <c r="N43" s="245">
        <v>6.0000000000000002E-5</v>
      </c>
      <c r="O43" s="245">
        <f>ROUND(E43*N43,5)</f>
        <v>1.3979999999999999E-2</v>
      </c>
      <c r="P43" s="245">
        <v>0</v>
      </c>
      <c r="Q43" s="245">
        <f>ROUND(E43*P43,5)</f>
        <v>0</v>
      </c>
      <c r="R43" s="245"/>
      <c r="S43" s="245"/>
      <c r="T43" s="249">
        <v>2.5999999999999999E-2</v>
      </c>
      <c r="U43" s="245">
        <f>ROUND(E43*T43,2)</f>
        <v>6.06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97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x14ac:dyDescent="0.2">
      <c r="A44" s="6"/>
      <c r="B44" s="7" t="s">
        <v>156</v>
      </c>
      <c r="C44" s="269" t="s">
        <v>156</v>
      </c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AC44">
        <v>15</v>
      </c>
      <c r="AD44">
        <v>21</v>
      </c>
    </row>
    <row r="45" spans="1:60" x14ac:dyDescent="0.2">
      <c r="A45" s="250"/>
      <c r="B45" s="251" t="s">
        <v>28</v>
      </c>
      <c r="C45" s="270" t="s">
        <v>156</v>
      </c>
      <c r="D45" s="252"/>
      <c r="E45" s="252"/>
      <c r="F45" s="252"/>
      <c r="G45" s="263">
        <f>G8+G27+G29</f>
        <v>0</v>
      </c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AC45">
        <f>SUMIF(L7:L43,AC44,G7:G43)</f>
        <v>0</v>
      </c>
      <c r="AD45">
        <f>SUMIF(L7:L43,AD44,G7:G43)</f>
        <v>0</v>
      </c>
      <c r="AE45" t="s">
        <v>157</v>
      </c>
    </row>
    <row r="46" spans="1:60" x14ac:dyDescent="0.2">
      <c r="A46" s="6"/>
      <c r="B46" s="7" t="s">
        <v>156</v>
      </c>
      <c r="C46" s="269" t="s">
        <v>156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 x14ac:dyDescent="0.2">
      <c r="A47" s="6"/>
      <c r="B47" s="7" t="s">
        <v>156</v>
      </c>
      <c r="C47" s="269" t="s">
        <v>156</v>
      </c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">
      <c r="A48" s="253" t="s">
        <v>158</v>
      </c>
      <c r="B48" s="253"/>
      <c r="C48" s="271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">
      <c r="A49" s="254"/>
      <c r="B49" s="255"/>
      <c r="C49" s="272"/>
      <c r="D49" s="255"/>
      <c r="E49" s="255"/>
      <c r="F49" s="255"/>
      <c r="G49" s="25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AE49" t="s">
        <v>159</v>
      </c>
    </row>
    <row r="50" spans="1:31" x14ac:dyDescent="0.2">
      <c r="A50" s="257"/>
      <c r="B50" s="258"/>
      <c r="C50" s="273"/>
      <c r="D50" s="258"/>
      <c r="E50" s="258"/>
      <c r="F50" s="258"/>
      <c r="G50" s="259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">
      <c r="A51" s="257"/>
      <c r="B51" s="258"/>
      <c r="C51" s="273"/>
      <c r="D51" s="258"/>
      <c r="E51" s="258"/>
      <c r="F51" s="258"/>
      <c r="G51" s="259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 x14ac:dyDescent="0.2">
      <c r="A52" s="257"/>
      <c r="B52" s="258"/>
      <c r="C52" s="273"/>
      <c r="D52" s="258"/>
      <c r="E52" s="258"/>
      <c r="F52" s="258"/>
      <c r="G52" s="259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">
      <c r="A53" s="260"/>
      <c r="B53" s="261"/>
      <c r="C53" s="274"/>
      <c r="D53" s="261"/>
      <c r="E53" s="261"/>
      <c r="F53" s="261"/>
      <c r="G53" s="262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31" x14ac:dyDescent="0.2">
      <c r="A54" s="6"/>
      <c r="B54" s="7" t="s">
        <v>156</v>
      </c>
      <c r="C54" s="269" t="s">
        <v>156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31" x14ac:dyDescent="0.2">
      <c r="C55" s="275"/>
      <c r="AE55" t="s">
        <v>160</v>
      </c>
    </row>
  </sheetData>
  <sheetProtection password="CB51" sheet="1" objects="1" scenarios="1"/>
  <mergeCells count="12">
    <mergeCell ref="C14:G14"/>
    <mergeCell ref="C15:G15"/>
    <mergeCell ref="C24:G24"/>
    <mergeCell ref="C26:G26"/>
    <mergeCell ref="A48:C48"/>
    <mergeCell ref="A49:G53"/>
    <mergeCell ref="A1:G1"/>
    <mergeCell ref="C2:G2"/>
    <mergeCell ref="C3:G3"/>
    <mergeCell ref="C4:G4"/>
    <mergeCell ref="C11:G11"/>
    <mergeCell ref="C12:G12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Mirek</cp:lastModifiedBy>
  <cp:lastPrinted>2014-02-28T09:52:57Z</cp:lastPrinted>
  <dcterms:created xsi:type="dcterms:W3CDTF">2009-04-08T07:15:50Z</dcterms:created>
  <dcterms:modified xsi:type="dcterms:W3CDTF">2024-05-07T12:07:02Z</dcterms:modified>
</cp:coreProperties>
</file>